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50" activeTab="1"/>
  </bookViews>
  <sheets>
    <sheet name="EA" sheetId="1" r:id="rId1"/>
    <sheet name="ESF" sheetId="2" r:id="rId2"/>
    <sheet name="ECSF" sheetId="3" r:id="rId3"/>
    <sheet name="PT_ESF_ECSF" sheetId="4" state="hidden" r:id="rId4"/>
    <sheet name="EAA" sheetId="5" r:id="rId5"/>
    <sheet name="EADP" sheetId="6" r:id="rId6"/>
    <sheet name="EVHP" sheetId="7" r:id="rId7"/>
    <sheet name="EFE" sheetId="8" r:id="rId8"/>
  </sheet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<sst xmlns="http://schemas.openxmlformats.org/spreadsheetml/2006/main" count="635" uniqueCount="223">
  <si>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</si>
  <si>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</si>
  <si>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</si>
  <si>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</si>
  <si>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</si>
  <si>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</si>
  <si>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</si>
  <si>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</si>
  <si>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</si>
  <si>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</si>
  <si>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</si>
  <si>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</si>
  <si>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</si>
  <si>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</si>
  <si>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</si>
  <si>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</si>
  <si>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</si>
  <si>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</si>
  <si>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</si>
  <si>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</si>
  <si>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</si>
  <si>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</si>
  <si>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</si>
  <si>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</si>
  <si>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</si>
  <si>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</si>
  <si>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</si>
  <si>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</si>
  <si>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</si>
  <si>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</si>
  <si>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</si>
  <si>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</si>
  <si>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</si>
  <si>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</si>
  <si>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</si>
  <si>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</si>
  <si>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</si>
  <si>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</si>
  <si>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</si>
  <si>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</si>
  <si>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</si>
  <si>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</si>
  <si>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</si>
  <si>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</si>
  <si>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</si>
  <si>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</si>
  <si>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</si>
  <si>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</si>
  <si>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</si>
  <si>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</si>
  <si>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</si>
  <si>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</si>
  <si>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</si>
  <si>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</si>
  <si>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</si>
  <si>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</si>
  <si>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</si>
  <si>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</si>
  <si>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</si>
  <si>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</si>
  <si>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</si>
  <si>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</si>
  <si>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</si>
  <si>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</si>
  <si>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</si>
  <si>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</si>
  <si>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</si>
  <si>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</si>
  <si>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</si>
  <si>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</si>
  <si>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</si>
  <si>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</si>
  <si>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</si>
  <si>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</si>
  <si>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</si>
  <si>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</si>
  <si>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</si>
  <si>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</si>
  <si>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</si>
  <si>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</si>
  <si>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</si>
  <si>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</si>
  <si>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</si>
  <si>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</si>
  <si>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</si>
  <si>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</si>
  <si>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</si>
  <si>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</si>
  <si>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</si>
  <si>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</si>
  <si>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</si>
  <si>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</si>
  <si>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</si>
  <si>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</si>
  <si>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</si>
  <si>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</si>
  <si>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</si>
  <si>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</si>
  <si>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</si>
  <si>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</si>
  <si>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</si>
  <si>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</si>
  <si>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</si>
  <si>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</si>
  <si>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</si>
  <si>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</si>
  <si>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</si>
  <si>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</si>
  <si>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</si>
  <si>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</si>
  <si>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</si>
  <si>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</si>
  <si>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</si>
  <si>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</si>
  <si>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</si>
  <si>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</si>
  <si>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</si>
  <si>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</si>
  <si>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</si>
  <si>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</si>
  <si>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</si>
  <si>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</si>
  <si>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</si>
  <si>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</si>
  <si>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</si>
  <si>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</si>
  <si>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</si>
  <si>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</si>
  <si>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</si>
  <si>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</si>
  <si>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</si>
  <si>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</si>
  <si>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</si>
  <si>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</si>
  <si>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</si>
  <si>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</si>
  <si>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</si>
  <si>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</si>
  <si>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</si>
  <si>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</si>
  <si>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</si>
  <si>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</si>
  <si>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</si>
  <si>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</si>
  <si>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</si>
  <si>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</si>
  <si>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</si>
  <si>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</si>
  <si>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</si>
  <si>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</si>
  <si>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</si>
  <si>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</si>
  <si>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</si>
  <si>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</si>
  <si>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</si>
  <si>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</si>
  <si>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</si>
  <si>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</si>
  <si>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</si>
  <si>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</si>
  <si>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</si>
  <si>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</si>
  <si>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</si>
  <si>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</si>
  <si>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</si>
  <si>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</si>
  <si>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</si>
  <si>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</si>
  <si>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</si>
  <si>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</si>
  <si>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</si>
  <si>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</si>
  <si>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</si>
  <si>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</si>
  <si>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</si>
  <si>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</si>
  <si>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</si>
  <si>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</si>
  <si>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</si>
  <si>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</si>
  <si>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</si>
  <si>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</si>
  <si>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</si>
  <si>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</si>
  <si>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</si>
  <si>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</si>
  <si>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</si>
  <si>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</si>
  <si>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</si>
  <si>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</si>
  <si>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</si>
  <si>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</si>
  <si>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</si>
  <si>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</si>
  <si>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</si>
  <si>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</si>
  <si>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</si>
  <si>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</si>
  <si>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</si>
  <si>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</si>
  <si>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</si>
  <si>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</si>
  <si>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</si>
  <si>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</si>
  <si>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</si>
  <si>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</si>
  <si>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</si>
  <si>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</si>
  <si>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</si>
  <si>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</si>
  <si>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</si>
  <si>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</si>
  <si>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</si>
  <si>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</si>
  <si>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</si>
  <si>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</si>
  <si>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</si>
  <si>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</si>
  <si>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</si>
  <si>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</si>
  <si>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</si>
  <si>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>Del 1 de Enero al 30 de Septiembre</t>
  </si>
  <si>
    <t>Al 30 de 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</si>
</sst>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A1">
      <selection activeCell="E23" sqref="E23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0" t="s">
        <v>213</v>
      </c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f>SUM(D13:D20)</f>
        <v>259736705</v>
      </c>
      <c r="E12" s="54">
        <f>SUM(E13:E20)</f>
        <v>392297244</v>
      </c>
      <c r="F12" s="33"/>
      <c r="G12" s="272" t="s">
        <v>85</v>
      </c>
      <c r="H12" s="272"/>
      <c r="I12" s="54">
        <f>SUM(I13:I15)</f>
        <v>908026703</v>
      </c>
      <c r="J12" s="54">
        <f>SUM(J13:J15)</f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743686549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43903923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120436231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f>SUM(I18:I26)</f>
        <v>65280578</v>
      </c>
      <c r="J17" s="54">
        <f>SUM(J18:J26)</f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259736705</v>
      </c>
      <c r="E19" s="144">
        <v>386431060</v>
      </c>
      <c r="F19" s="33"/>
      <c r="G19" s="271" t="s">
        <v>97</v>
      </c>
      <c r="H19" s="271"/>
      <c r="I19" s="144">
        <v>0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65246238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f>SUM(D23:D24)</f>
        <v>883936254</v>
      </c>
      <c r="E22" s="54">
        <f>SUM(E23:E24)</f>
        <v>1236712072</v>
      </c>
      <c r="F22" s="33"/>
      <c r="G22" s="271" t="s">
        <v>102</v>
      </c>
      <c r="H22" s="271"/>
      <c r="I22" s="144">
        <v>34340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597424375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286511879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f>SUM(D27:D31)</f>
        <v>30080021</v>
      </c>
      <c r="E26" s="54">
        <f>SUM(E27:E31)</f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29754540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325481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f>D12+D22+D26</f>
        <v>1173752980</v>
      </c>
      <c r="E33" s="256">
        <f>E12+E22+E26</f>
        <v>1669940000</v>
      </c>
      <c r="F33" s="257"/>
      <c r="G33" s="272" t="s">
        <v>117</v>
      </c>
      <c r="H33" s="272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f>SUM(I41:I46)</f>
        <v>15148785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15148785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f>I12+I17+I28+I33+I40+I48</f>
        <v>988456066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f>D33-I51</f>
        <v>185296914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A1" sqref="A1:IV16384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222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1338454443</v>
      </c>
      <c r="E18" s="57">
        <v>1249434252</v>
      </c>
      <c r="G18" s="271" t="s">
        <v>11</v>
      </c>
      <c r="H18" s="271"/>
      <c r="I18" s="57">
        <v>156566892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103050143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24616944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16478415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2952107</v>
      </c>
      <c r="E22" s="57">
        <v>3060780</v>
      </c>
      <c r="G22" s="271" t="s">
        <v>19</v>
      </c>
      <c r="H22" s="271"/>
      <c r="I22" s="57">
        <v>1579892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4865085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v>1485552052</v>
      </c>
      <c r="E26" s="62"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v>163011869</v>
      </c>
      <c r="J27" s="62"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4644204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854819081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722847391</v>
      </c>
      <c r="E34" s="57">
        <v>709127626</v>
      </c>
      <c r="G34" s="271" t="s">
        <v>36</v>
      </c>
      <c r="H34" s="271"/>
      <c r="I34" s="57">
        <v>1875284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9137945</v>
      </c>
      <c r="E35" s="57">
        <v>8754098</v>
      </c>
      <c r="G35" s="274" t="s">
        <v>38</v>
      </c>
      <c r="H35" s="274"/>
      <c r="I35" s="57">
        <v>47957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562255389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v>564178630</v>
      </c>
      <c r="J38" s="62"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v>727190499</v>
      </c>
      <c r="J40" s="62">
        <v>741971024</v>
      </c>
      <c r="K40" s="47"/>
    </row>
    <row r="41" spans="1:11" ht="12">
      <c r="A41" s="61"/>
      <c r="B41" s="275" t="s">
        <v>46</v>
      </c>
      <c r="C41" s="275"/>
      <c r="D41" s="62">
        <v>1591500987</v>
      </c>
      <c r="E41" s="62"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v>3077053039</v>
      </c>
      <c r="E43" s="62"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v>104873000</v>
      </c>
      <c r="J44" s="62"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v>2244989540</v>
      </c>
      <c r="J50" s="62"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v>185296914</v>
      </c>
      <c r="J52" s="57"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2059892626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v>0</v>
      </c>
      <c r="J58" s="62"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v>2349862540</v>
      </c>
      <c r="J63" s="62"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v>3077053039</v>
      </c>
      <c r="J65" s="62"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80" workbookViewId="0" topLeftCell="A1">
      <selection activeCell="M23" sqref="M23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221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2" ht="12">
      <c r="A14" s="108"/>
      <c r="B14" s="273" t="s">
        <v>6</v>
      </c>
      <c r="C14" s="273"/>
      <c r="D14" s="109">
        <f>D16+D26</f>
        <v>288579</v>
      </c>
      <c r="E14" s="109">
        <f>E16+E26</f>
        <v>202338604</v>
      </c>
      <c r="F14" s="33"/>
      <c r="G14" s="273" t="s">
        <v>7</v>
      </c>
      <c r="H14" s="273"/>
      <c r="I14" s="109">
        <f>I16+I27</f>
        <v>89570455</v>
      </c>
      <c r="J14" s="109">
        <f>J16+J27</f>
        <v>104350980</v>
      </c>
      <c r="K14" s="47"/>
      <c r="L14" s="26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f>SUM(D18:D24)</f>
        <v>108673</v>
      </c>
      <c r="E16" s="109">
        <f>SUM(E18:E24)</f>
        <v>125996127</v>
      </c>
      <c r="F16" s="33"/>
      <c r="G16" s="273" t="s">
        <v>9</v>
      </c>
      <c r="H16" s="273"/>
      <c r="I16" s="109">
        <f>SUM(I18:I25)</f>
        <v>537619</v>
      </c>
      <c r="J16" s="109">
        <f>SUM(J18:J25)</f>
        <v>104296916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f>IF(ESF!D18&lt;ESF!E18,ESF!E18-ESF!D18,0)</f>
        <v>0</v>
      </c>
      <c r="E18" s="112">
        <f>IF(D18&gt;0,0,ESF!D18-ESF!E18)</f>
        <v>89020191</v>
      </c>
      <c r="F18" s="33"/>
      <c r="G18" s="271" t="s">
        <v>11</v>
      </c>
      <c r="H18" s="271"/>
      <c r="I18" s="112">
        <f>IF(ESF!I18&gt;ESF!J18,ESF!I18-ESF!J18,0)</f>
        <v>0</v>
      </c>
      <c r="J18" s="112">
        <f>IF(I18&gt;0,0,ESF!J18-ESF!I18)</f>
        <v>102021355</v>
      </c>
      <c r="K18" s="47"/>
    </row>
    <row r="19" spans="1:11" ht="12">
      <c r="A19" s="108"/>
      <c r="B19" s="271" t="s">
        <v>12</v>
      </c>
      <c r="C19" s="271"/>
      <c r="D19" s="112">
        <f>IF(ESF!D19&lt;ESF!E19,ESF!E19-ESF!D19,0)</f>
        <v>0</v>
      </c>
      <c r="E19" s="112">
        <f>IF(D19&gt;0,0,ESF!D19-ESF!E19)</f>
        <v>15426780</v>
      </c>
      <c r="F19" s="33"/>
      <c r="G19" s="271" t="s">
        <v>13</v>
      </c>
      <c r="H19" s="271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1" t="s">
        <v>14</v>
      </c>
      <c r="C20" s="271"/>
      <c r="D20" s="112">
        <f>IF(ESF!D20&lt;ESF!E20,ESF!E20-ESF!D20,0)</f>
        <v>0</v>
      </c>
      <c r="E20" s="112">
        <f>IF(D20&gt;0,0,ESF!D20-ESF!E20)</f>
        <v>21514287</v>
      </c>
      <c r="F20" s="33"/>
      <c r="G20" s="271" t="s">
        <v>15</v>
      </c>
      <c r="H20" s="271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1" t="s">
        <v>16</v>
      </c>
      <c r="C21" s="271"/>
      <c r="D21" s="112">
        <f>IF(ESF!D21&lt;ESF!E21,ESF!E21-ESF!D21,0)</f>
        <v>0</v>
      </c>
      <c r="E21" s="112">
        <f>IF(D21&gt;0,0,ESF!D21-ESF!E21)</f>
        <v>34869</v>
      </c>
      <c r="F21" s="33"/>
      <c r="G21" s="271" t="s">
        <v>17</v>
      </c>
      <c r="H21" s="271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1" t="s">
        <v>18</v>
      </c>
      <c r="C22" s="271"/>
      <c r="D22" s="112">
        <f>IF(ESF!D22&lt;ESF!E22,ESF!E22-ESF!D22,0)</f>
        <v>108673</v>
      </c>
      <c r="E22" s="112">
        <f>IF(D22&gt;0,0,ESF!D22-ESF!E22)</f>
        <v>0</v>
      </c>
      <c r="F22" s="33"/>
      <c r="G22" s="271" t="s">
        <v>19</v>
      </c>
      <c r="H22" s="271"/>
      <c r="I22" s="112">
        <f>IF(ESF!I22&gt;ESF!J22,ESF!I22-ESF!J22,0)</f>
        <v>537619</v>
      </c>
      <c r="J22" s="112">
        <f>IF(I22&gt;0,0,ESF!J22-ESF!I22)</f>
        <v>0</v>
      </c>
      <c r="K22" s="47"/>
    </row>
    <row r="23" spans="1:11" ht="25.5" customHeight="1">
      <c r="A23" s="108"/>
      <c r="B23" s="271" t="s">
        <v>20</v>
      </c>
      <c r="C23" s="271"/>
      <c r="D23" s="112">
        <f>IF(ESF!D23&lt;ESF!E23,ESF!E23-ESF!D23,0)</f>
        <v>0</v>
      </c>
      <c r="E23" s="112">
        <f>IF(D23&gt;0,0,ESF!D23-ESF!E23)</f>
        <v>0</v>
      </c>
      <c r="F23" s="33"/>
      <c r="G23" s="274" t="s">
        <v>21</v>
      </c>
      <c r="H23" s="274"/>
      <c r="I23" s="112">
        <f>IF(ESF!I23&gt;ESF!J23,ESF!I23-ESF!J23,0)</f>
        <v>0</v>
      </c>
      <c r="J23" s="112">
        <f>IF(I23&gt;0,0,ESF!J23-ESF!I23)</f>
        <v>2275561</v>
      </c>
      <c r="K23" s="47"/>
    </row>
    <row r="24" spans="1:11" ht="12">
      <c r="A24" s="108"/>
      <c r="B24" s="271" t="s">
        <v>22</v>
      </c>
      <c r="C24" s="271"/>
      <c r="D24" s="112">
        <f>IF(ESF!D24&lt;ESF!E24,ESF!E24-ESF!D24,0)</f>
        <v>0</v>
      </c>
      <c r="E24" s="112">
        <f>IF(D24&gt;0,0,ESF!D24-ESF!E24)</f>
        <v>0</v>
      </c>
      <c r="F24" s="33"/>
      <c r="G24" s="271" t="s">
        <v>23</v>
      </c>
      <c r="H24" s="271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3" t="s">
        <v>27</v>
      </c>
      <c r="C26" s="273"/>
      <c r="D26" s="109">
        <f>SUM(D28:D36)</f>
        <v>179906</v>
      </c>
      <c r="E26" s="109">
        <f>SUM(E28:E36)</f>
        <v>76342477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f>SUM(I29:I34)</f>
        <v>89032836</v>
      </c>
      <c r="J27" s="109">
        <f>SUM(J29:J34)</f>
        <v>54064</v>
      </c>
      <c r="K27" s="47"/>
    </row>
    <row r="28" spans="1:11" ht="12">
      <c r="A28" s="108"/>
      <c r="B28" s="271" t="s">
        <v>29</v>
      </c>
      <c r="C28" s="271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f>IF(ESF!D32&lt;ESF!E32,ESF!E32-ESF!D32,0)</f>
        <v>179906</v>
      </c>
      <c r="E29" s="112">
        <f>IF(D29&gt;0,0,ESF!D32-ESF!E32)</f>
        <v>0</v>
      </c>
      <c r="F29" s="33"/>
      <c r="G29" s="271" t="s">
        <v>30</v>
      </c>
      <c r="H29" s="271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1" t="s">
        <v>33</v>
      </c>
      <c r="C30" s="271"/>
      <c r="D30" s="112">
        <f>IF(ESF!D33&lt;ESF!E33,ESF!E33-ESF!D33,0)</f>
        <v>0</v>
      </c>
      <c r="E30" s="112">
        <f>IF(D30&gt;0,0,ESF!D33-ESF!E33)</f>
        <v>62238865</v>
      </c>
      <c r="F30" s="33"/>
      <c r="G30" s="271" t="s">
        <v>32</v>
      </c>
      <c r="H30" s="271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1" t="s">
        <v>35</v>
      </c>
      <c r="C31" s="271"/>
      <c r="D31" s="112">
        <f>IF(ESF!D34&lt;ESF!E34,ESF!E34-ESF!D34,0)</f>
        <v>0</v>
      </c>
      <c r="E31" s="112">
        <f>IF(D31&gt;0,0,ESF!D34-ESF!E34)</f>
        <v>13719765</v>
      </c>
      <c r="F31" s="33"/>
      <c r="G31" s="271" t="s">
        <v>34</v>
      </c>
      <c r="H31" s="271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1" t="s">
        <v>37</v>
      </c>
      <c r="C32" s="271"/>
      <c r="D32" s="112">
        <f>IF(ESF!D35&lt;ESF!E35,ESF!E35-ESF!D35,0)</f>
        <v>0</v>
      </c>
      <c r="E32" s="112">
        <f>IF(D32&gt;0,0,ESF!D35-ESF!E35)</f>
        <v>383847</v>
      </c>
      <c r="F32" s="33"/>
      <c r="G32" s="271" t="s">
        <v>36</v>
      </c>
      <c r="H32" s="271"/>
      <c r="I32" s="112">
        <f>IF(ESF!I34&gt;ESF!J34,ESF!I34-ESF!J34,0)</f>
        <v>0</v>
      </c>
      <c r="J32" s="112">
        <f>IF(I32&gt;0,0,ESF!J34-ESF!I34)</f>
        <v>54064</v>
      </c>
      <c r="K32" s="47"/>
    </row>
    <row r="33" spans="1:11" ht="25.5" customHeight="1">
      <c r="A33" s="108"/>
      <c r="B33" s="274" t="s">
        <v>39</v>
      </c>
      <c r="C33" s="274"/>
      <c r="D33" s="112">
        <f>IF(ESF!D36&lt;ESF!E36,ESF!E36-ESF!D36,0)</f>
        <v>0</v>
      </c>
      <c r="E33" s="112">
        <f>IF(D33&gt;0,0,ESF!D36-ESF!E36)</f>
        <v>0</v>
      </c>
      <c r="F33" s="33"/>
      <c r="G33" s="274" t="s">
        <v>38</v>
      </c>
      <c r="H33" s="274"/>
      <c r="I33" s="112">
        <f>IF(ESF!I35&gt;ESF!J35,ESF!I35-ESF!J35,0)</f>
        <v>8328</v>
      </c>
      <c r="J33" s="112">
        <f>IF(I33&gt;0,0,ESF!J35-ESF!I35)</f>
        <v>0</v>
      </c>
      <c r="K33" s="47"/>
    </row>
    <row r="34" spans="1:11" ht="12">
      <c r="A34" s="108"/>
      <c r="B34" s="271" t="s">
        <v>41</v>
      </c>
      <c r="C34" s="271"/>
      <c r="D34" s="112">
        <f>IF(ESF!D37&lt;ESF!E37,ESF!E37-ESF!D37,0)</f>
        <v>0</v>
      </c>
      <c r="E34" s="112">
        <f>IF(D34&gt;0,0,ESF!D37-ESF!E37)</f>
        <v>0</v>
      </c>
      <c r="F34" s="33"/>
      <c r="G34" s="271" t="s">
        <v>40</v>
      </c>
      <c r="H34" s="271"/>
      <c r="I34" s="112">
        <f>IF(ESF!I36&gt;ESF!J36,ESF!I36-ESF!J36,0)</f>
        <v>89024508</v>
      </c>
      <c r="J34" s="112">
        <f>IF(I34&gt;0,0,ESF!J36-ESF!I36)</f>
        <v>0</v>
      </c>
      <c r="K34" s="47"/>
    </row>
    <row r="35" spans="1:13" ht="25.5" customHeight="1">
      <c r="A35" s="108"/>
      <c r="B35" s="274" t="s">
        <v>42</v>
      </c>
      <c r="C35" s="274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  <c r="M35" s="267"/>
    </row>
    <row r="36" spans="1:11" ht="12">
      <c r="A36" s="108"/>
      <c r="B36" s="271" t="s">
        <v>44</v>
      </c>
      <c r="C36" s="271"/>
      <c r="D36" s="112">
        <f>IF(ESF!D39&lt;ESF!E39,ESF!E39-ESF!D39,0)</f>
        <v>0</v>
      </c>
      <c r="E36" s="112">
        <f>IF(D36&gt;0,0,ESF!D39-ESF!E39)</f>
        <v>0</v>
      </c>
      <c r="F36" s="33"/>
      <c r="G36" s="273" t="s">
        <v>47</v>
      </c>
      <c r="H36" s="273"/>
      <c r="I36" s="109">
        <f>I38+I44+I52</f>
        <v>216830550</v>
      </c>
      <c r="J36" s="109">
        <f>J38+J44+J52</f>
        <v>0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f>SUM(I46:I50)</f>
        <v>216830550</v>
      </c>
      <c r="J44" s="109">
        <f>SUM(J46:J50)</f>
        <v>0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f>IF(ESF!I52&gt;ESF!J52,ESF!I52-ESF!J52,0)</f>
        <v>6740055</v>
      </c>
      <c r="J46" s="112">
        <f>IF(I46&gt;0,0,ESF!J52-ESF!I52)</f>
        <v>0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f>IF(ESF!I53&gt;ESF!J53,ESF!I53-ESF!J53,0)</f>
        <v>210090495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1338454443</v>
      </c>
    </row>
    <row r="8" spans="1:5" ht="15">
      <c r="A8" s="296"/>
      <c r="B8" s="295"/>
      <c r="C8" s="292" t="s">
        <v>12</v>
      </c>
      <c r="D8" s="292"/>
      <c r="E8" s="8">
        <f>ESF!D19</f>
        <v>103050143</v>
      </c>
    </row>
    <row r="9" spans="1:5" ht="15">
      <c r="A9" s="296"/>
      <c r="B9" s="295"/>
      <c r="C9" s="292" t="s">
        <v>14</v>
      </c>
      <c r="D9" s="292"/>
      <c r="E9" s="8">
        <f>ESF!D20</f>
        <v>24616944</v>
      </c>
    </row>
    <row r="10" spans="1:5" ht="15">
      <c r="A10" s="296"/>
      <c r="B10" s="295"/>
      <c r="C10" s="292" t="s">
        <v>16</v>
      </c>
      <c r="D10" s="292"/>
      <c r="E10" s="8">
        <f>ESF!D21</f>
        <v>16478415</v>
      </c>
    </row>
    <row r="11" spans="1:5" ht="15">
      <c r="A11" s="296"/>
      <c r="B11" s="295"/>
      <c r="C11" s="292" t="s">
        <v>18</v>
      </c>
      <c r="D11" s="292"/>
      <c r="E11" s="8">
        <f>ESF!D22</f>
        <v>2952107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1485552052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4644204</v>
      </c>
    </row>
    <row r="17" spans="1:5" ht="15">
      <c r="A17" s="296"/>
      <c r="B17" s="295"/>
      <c r="C17" s="292" t="s">
        <v>33</v>
      </c>
      <c r="D17" s="292"/>
      <c r="E17" s="8">
        <f>ESF!D33</f>
        <v>854819081</v>
      </c>
    </row>
    <row r="18" spans="1:5" ht="15">
      <c r="A18" s="296"/>
      <c r="B18" s="295"/>
      <c r="C18" s="292" t="s">
        <v>35</v>
      </c>
      <c r="D18" s="292"/>
      <c r="E18" s="8">
        <f>ESF!D34</f>
        <v>722847391</v>
      </c>
    </row>
    <row r="19" spans="1:5" ht="15">
      <c r="A19" s="296"/>
      <c r="B19" s="295"/>
      <c r="C19" s="292" t="s">
        <v>37</v>
      </c>
      <c r="D19" s="292"/>
      <c r="E19" s="8">
        <f>ESF!D35</f>
        <v>9137945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1591500987</v>
      </c>
    </row>
    <row r="25" spans="1:5" ht="15.75" thickBot="1">
      <c r="A25" s="296"/>
      <c r="B25" s="2"/>
      <c r="C25" s="293" t="s">
        <v>48</v>
      </c>
      <c r="D25" s="293"/>
      <c r="E25" s="9">
        <f>ESF!D43</f>
        <v>3077053039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156566892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1579892</v>
      </c>
    </row>
    <row r="31" spans="1:5" ht="15">
      <c r="A31" s="296"/>
      <c r="B31" s="295"/>
      <c r="C31" s="292" t="s">
        <v>21</v>
      </c>
      <c r="D31" s="292"/>
      <c r="E31" s="8">
        <f>ESF!I23</f>
        <v>4865085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163011869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1875284</v>
      </c>
    </row>
    <row r="39" spans="1:5" ht="15">
      <c r="A39" s="296"/>
      <c r="B39" s="295"/>
      <c r="C39" s="292" t="s">
        <v>38</v>
      </c>
      <c r="D39" s="292"/>
      <c r="E39" s="8">
        <f>ESF!I35</f>
        <v>47957</v>
      </c>
    </row>
    <row r="40" spans="1:5" ht="15">
      <c r="A40" s="296"/>
      <c r="B40" s="295"/>
      <c r="C40" s="292" t="s">
        <v>40</v>
      </c>
      <c r="D40" s="292"/>
      <c r="E40" s="8">
        <f>ESF!I36</f>
        <v>562255389</v>
      </c>
    </row>
    <row r="41" spans="1:5" ht="15.75" thickBot="1">
      <c r="A41" s="296"/>
      <c r="B41" s="2"/>
      <c r="C41" s="293" t="s">
        <v>43</v>
      </c>
      <c r="D41" s="293"/>
      <c r="E41" s="9">
        <f>ESF!I38</f>
        <v>564178630</v>
      </c>
    </row>
    <row r="42" spans="1:5" ht="15.75" thickBot="1">
      <c r="A42" s="296"/>
      <c r="B42" s="2"/>
      <c r="C42" s="293" t="s">
        <v>45</v>
      </c>
      <c r="D42" s="293"/>
      <c r="E42" s="9">
        <f>ESF!I40</f>
        <v>727190499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2244989540</v>
      </c>
    </row>
    <row r="48" spans="1:5" ht="15">
      <c r="A48" s="3"/>
      <c r="B48" s="295"/>
      <c r="C48" s="292" t="s">
        <v>54</v>
      </c>
      <c r="D48" s="292"/>
      <c r="E48" s="8">
        <f>ESF!I52</f>
        <v>185296914</v>
      </c>
    </row>
    <row r="49" spans="1:5" ht="15">
      <c r="A49" s="3"/>
      <c r="B49" s="295"/>
      <c r="C49" s="292" t="s">
        <v>55</v>
      </c>
      <c r="D49" s="292"/>
      <c r="E49" s="8">
        <f>ESF!I53</f>
        <v>2059892626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2349862540</v>
      </c>
    </row>
    <row r="57" spans="1:5" ht="15.75" thickBot="1">
      <c r="A57" s="3"/>
      <c r="B57" s="2"/>
      <c r="C57" s="293" t="s">
        <v>63</v>
      </c>
      <c r="D57" s="293"/>
      <c r="E57" s="9">
        <f>ESF!I65</f>
        <v>3077053039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57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288579</v>
      </c>
    </row>
    <row r="119" spans="2:5" ht="15">
      <c r="B119" s="297"/>
      <c r="C119" s="299" t="s">
        <v>8</v>
      </c>
      <c r="D119" s="299"/>
      <c r="E119" s="11">
        <f>ECSF!D16</f>
        <v>108673</v>
      </c>
    </row>
    <row r="120" spans="2:5" ht="15">
      <c r="B120" s="297"/>
      <c r="C120" s="292" t="s">
        <v>10</v>
      </c>
      <c r="D120" s="292"/>
      <c r="E120" s="12">
        <f>ECSF!D18</f>
        <v>0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0</v>
      </c>
    </row>
    <row r="124" spans="2:5" ht="15">
      <c r="B124" s="297"/>
      <c r="C124" s="292" t="s">
        <v>18</v>
      </c>
      <c r="D124" s="292"/>
      <c r="E124" s="12">
        <f>ECSF!D22</f>
        <v>108673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179906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179906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89570455</v>
      </c>
    </row>
    <row r="138" spans="2:5" ht="15">
      <c r="B138" s="297"/>
      <c r="C138" s="299" t="s">
        <v>9</v>
      </c>
      <c r="D138" s="299"/>
      <c r="E138" s="11">
        <f>ECSF!I16</f>
        <v>537619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537619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89032836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8328</v>
      </c>
    </row>
    <row r="153" spans="2:5" ht="15">
      <c r="B153" s="297"/>
      <c r="C153" s="292" t="s">
        <v>40</v>
      </c>
      <c r="D153" s="292"/>
      <c r="E153" s="12">
        <f>ECSF!I34</f>
        <v>89024508</v>
      </c>
    </row>
    <row r="154" spans="2:5" ht="15">
      <c r="B154" s="297"/>
      <c r="C154" s="299" t="s">
        <v>47</v>
      </c>
      <c r="D154" s="299"/>
      <c r="E154" s="11">
        <f>ECSF!I36</f>
        <v>216830550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216830550</v>
      </c>
    </row>
    <row r="160" spans="2:5" ht="15">
      <c r="B160" s="297"/>
      <c r="C160" s="292" t="s">
        <v>54</v>
      </c>
      <c r="D160" s="292"/>
      <c r="E160" s="12">
        <f>ECSF!I46</f>
        <v>6740055</v>
      </c>
    </row>
    <row r="161" spans="2:5" ht="15">
      <c r="B161" s="297"/>
      <c r="C161" s="292" t="s">
        <v>55</v>
      </c>
      <c r="D161" s="292"/>
      <c r="E161" s="12">
        <f>ECSF!I47</f>
        <v>210090495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202338604</v>
      </c>
    </row>
    <row r="169" spans="2:5" ht="15" customHeight="1">
      <c r="B169" s="297"/>
      <c r="C169" s="299" t="s">
        <v>8</v>
      </c>
      <c r="D169" s="299"/>
      <c r="E169" s="11">
        <f>ECSF!E16</f>
        <v>125996127</v>
      </c>
    </row>
    <row r="170" spans="2:5" ht="15" customHeight="1">
      <c r="B170" s="297"/>
      <c r="C170" s="292" t="s">
        <v>10</v>
      </c>
      <c r="D170" s="292"/>
      <c r="E170" s="12">
        <f>ECSF!E18</f>
        <v>89020191</v>
      </c>
    </row>
    <row r="171" spans="2:5" ht="15" customHeight="1">
      <c r="B171" s="297"/>
      <c r="C171" s="292" t="s">
        <v>12</v>
      </c>
      <c r="D171" s="292"/>
      <c r="E171" s="12">
        <f>ECSF!E19</f>
        <v>15426780</v>
      </c>
    </row>
    <row r="172" spans="2:5" ht="15">
      <c r="B172" s="297"/>
      <c r="C172" s="292" t="s">
        <v>14</v>
      </c>
      <c r="D172" s="292"/>
      <c r="E172" s="12">
        <f>ECSF!E20</f>
        <v>21514287</v>
      </c>
    </row>
    <row r="173" spans="2:5" ht="15">
      <c r="B173" s="297"/>
      <c r="C173" s="292" t="s">
        <v>16</v>
      </c>
      <c r="D173" s="292"/>
      <c r="E173" s="12">
        <f>ECSF!E21</f>
        <v>34869</v>
      </c>
    </row>
    <row r="174" spans="2:5" ht="15" customHeight="1">
      <c r="B174" s="297"/>
      <c r="C174" s="292" t="s">
        <v>18</v>
      </c>
      <c r="D174" s="292"/>
      <c r="E174" s="12">
        <f>ECSF!E22</f>
        <v>0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76342477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62238865</v>
      </c>
    </row>
    <row r="181" spans="2:5" ht="15" customHeight="1">
      <c r="B181" s="297"/>
      <c r="C181" s="292" t="s">
        <v>35</v>
      </c>
      <c r="D181" s="292"/>
      <c r="E181" s="12">
        <f>ECSF!E31</f>
        <v>13719765</v>
      </c>
    </row>
    <row r="182" spans="2:5" ht="15" customHeight="1">
      <c r="B182" s="297"/>
      <c r="C182" s="292" t="s">
        <v>37</v>
      </c>
      <c r="D182" s="292"/>
      <c r="E182" s="12">
        <f>ECSF!E32</f>
        <v>383847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104350980</v>
      </c>
    </row>
    <row r="188" spans="2:5" ht="15">
      <c r="B188" s="297"/>
      <c r="C188" s="299" t="s">
        <v>9</v>
      </c>
      <c r="D188" s="299"/>
      <c r="E188" s="11">
        <f>ECSF!J16</f>
        <v>104296916</v>
      </c>
    </row>
    <row r="189" spans="2:5" ht="15">
      <c r="B189" s="297"/>
      <c r="C189" s="292" t="s">
        <v>11</v>
      </c>
      <c r="D189" s="292"/>
      <c r="E189" s="12">
        <f>ECSF!J18</f>
        <v>102021355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2275561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54064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54064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0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0</v>
      </c>
    </row>
    <row r="210" spans="2:5" ht="15">
      <c r="B210" s="297"/>
      <c r="C210" s="292" t="s">
        <v>54</v>
      </c>
      <c r="D210" s="292"/>
      <c r="E210" s="12">
        <f>ECSF!J46</f>
        <v>0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C6" sqref="C6:G6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221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f>+D16+D26</f>
        <v>2875003014</v>
      </c>
      <c r="E14" s="135">
        <f>+E16+E26</f>
        <v>11021171738</v>
      </c>
      <c r="F14" s="135">
        <f>+F16+F26</f>
        <v>10819121713</v>
      </c>
      <c r="G14" s="135">
        <f>+G16+G26</f>
        <v>3077053039</v>
      </c>
      <c r="H14" s="135">
        <f>+H16+H26</f>
        <v>202050025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f>SUM(D18:D24)</f>
        <v>1359664598</v>
      </c>
      <c r="E16" s="139">
        <f>SUM(E18:E24)</f>
        <v>10889242129</v>
      </c>
      <c r="F16" s="139">
        <f>SUM(F18:F24)</f>
        <v>10763354675</v>
      </c>
      <c r="G16" s="139">
        <f>D16+E16-F16</f>
        <v>1485552052</v>
      </c>
      <c r="H16" s="139">
        <f>G16-D16</f>
        <v>125887454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f>+ESF!E18</f>
        <v>1249434252</v>
      </c>
      <c r="E18" s="144">
        <v>9642201702</v>
      </c>
      <c r="F18" s="144">
        <v>9553181511</v>
      </c>
      <c r="G18" s="60">
        <f>D18+E18-F18</f>
        <v>1338454443</v>
      </c>
      <c r="H18" s="60">
        <f>G18-D18</f>
        <v>89020191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5" t="s">
        <v>12</v>
      </c>
      <c r="C19" s="305"/>
      <c r="D19" s="144">
        <f>+ESF!E19</f>
        <v>87623363</v>
      </c>
      <c r="E19" s="144">
        <v>1162319400</v>
      </c>
      <c r="F19" s="144">
        <v>1146892620</v>
      </c>
      <c r="G19" s="60">
        <f aca="true" t="shared" si="0" ref="G19:G24">D19+E19-F19</f>
        <v>103050143</v>
      </c>
      <c r="H19" s="60">
        <f aca="true" t="shared" si="1" ref="H19:H24">G19-D19</f>
        <v>15426780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5" t="s">
        <v>14</v>
      </c>
      <c r="C20" s="305"/>
      <c r="D20" s="144">
        <f>+ESF!E20</f>
        <v>3102657</v>
      </c>
      <c r="E20" s="144">
        <v>46741979</v>
      </c>
      <c r="F20" s="144">
        <v>25227692</v>
      </c>
      <c r="G20" s="60">
        <f t="shared" si="0"/>
        <v>24616944</v>
      </c>
      <c r="H20" s="60">
        <f t="shared" si="1"/>
        <v>21514287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5" t="s">
        <v>16</v>
      </c>
      <c r="C21" s="305"/>
      <c r="D21" s="144">
        <f>+ESF!E21</f>
        <v>16443546</v>
      </c>
      <c r="E21" s="144">
        <v>36733225</v>
      </c>
      <c r="F21" s="144">
        <v>36698356</v>
      </c>
      <c r="G21" s="60">
        <f t="shared" si="0"/>
        <v>16478415</v>
      </c>
      <c r="H21" s="60">
        <f t="shared" si="1"/>
        <v>34869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f>+ESF!E22</f>
        <v>3060780</v>
      </c>
      <c r="E22" s="144">
        <v>1245823</v>
      </c>
      <c r="F22" s="144">
        <v>1354496</v>
      </c>
      <c r="G22" s="60">
        <f t="shared" si="0"/>
        <v>2952107</v>
      </c>
      <c r="H22" s="60">
        <f t="shared" si="1"/>
        <v>-108673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5" t="s">
        <v>20</v>
      </c>
      <c r="C23" s="305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f>SUM(D28:D36)</f>
        <v>1515338416</v>
      </c>
      <c r="E26" s="139">
        <f>SUM(E28:E36)</f>
        <v>131929609</v>
      </c>
      <c r="F26" s="139">
        <f>SUM(F28:F36)</f>
        <v>55767038</v>
      </c>
      <c r="G26" s="139">
        <f>D26+E26-F26</f>
        <v>1591500987</v>
      </c>
      <c r="H26" s="139">
        <f>G26-D26</f>
        <v>76162571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5" t="s">
        <v>31</v>
      </c>
      <c r="C29" s="305"/>
      <c r="D29" s="144">
        <f>+ESF!E32</f>
        <v>4824110</v>
      </c>
      <c r="E29" s="144">
        <v>169662</v>
      </c>
      <c r="F29" s="144">
        <v>349568</v>
      </c>
      <c r="G29" s="60">
        <f aca="true" t="shared" si="2" ref="G29:G36">D29+E29-F29</f>
        <v>4644204</v>
      </c>
      <c r="H29" s="60">
        <f aca="true" t="shared" si="3" ref="H29:H36">G29-D29</f>
        <v>-179906</v>
      </c>
      <c r="I29" s="143"/>
      <c r="K29" s="141" t="str">
        <f>IF(G29=ESF!D32," ","error")</f>
        <v> </v>
      </c>
    </row>
    <row r="30" spans="1:11" ht="19.5" customHeight="1">
      <c r="A30" s="48"/>
      <c r="B30" s="305" t="s">
        <v>33</v>
      </c>
      <c r="C30" s="305"/>
      <c r="D30" s="144">
        <f>+ESF!E33</f>
        <v>792580216</v>
      </c>
      <c r="E30" s="144">
        <v>88024374</v>
      </c>
      <c r="F30" s="144">
        <v>25785509</v>
      </c>
      <c r="G30" s="60">
        <f t="shared" si="2"/>
        <v>854819081</v>
      </c>
      <c r="H30" s="60">
        <f t="shared" si="3"/>
        <v>62238865</v>
      </c>
      <c r="I30" s="143"/>
      <c r="K30" s="141" t="str">
        <f>IF(G30=ESF!D33," ","error")</f>
        <v> </v>
      </c>
    </row>
    <row r="31" spans="1:11" ht="19.5" customHeight="1">
      <c r="A31" s="48"/>
      <c r="B31" s="305" t="s">
        <v>154</v>
      </c>
      <c r="C31" s="305"/>
      <c r="D31" s="144">
        <f>+ESF!E34</f>
        <v>709127626</v>
      </c>
      <c r="E31" s="144">
        <v>42069265</v>
      </c>
      <c r="F31" s="144">
        <v>28349500</v>
      </c>
      <c r="G31" s="60">
        <f t="shared" si="2"/>
        <v>722847391</v>
      </c>
      <c r="H31" s="60">
        <f t="shared" si="3"/>
        <v>13719765</v>
      </c>
      <c r="I31" s="143"/>
      <c r="K31" s="141" t="str">
        <f>IF(G31=ESF!D34," ","error")</f>
        <v> </v>
      </c>
    </row>
    <row r="32" spans="1:11" ht="19.5" customHeight="1">
      <c r="A32" s="48"/>
      <c r="B32" s="305" t="s">
        <v>37</v>
      </c>
      <c r="C32" s="305"/>
      <c r="D32" s="144">
        <f>+ESF!E35</f>
        <v>8754098</v>
      </c>
      <c r="E32" s="144">
        <v>1666308</v>
      </c>
      <c r="F32" s="144">
        <v>1282461</v>
      </c>
      <c r="G32" s="60">
        <f t="shared" si="2"/>
        <v>9137945</v>
      </c>
      <c r="H32" s="60">
        <f t="shared" si="3"/>
        <v>383847</v>
      </c>
      <c r="I32" s="143"/>
      <c r="K32" s="141" t="str">
        <f>IF(G32=ESF!D35," ","error")</f>
        <v> </v>
      </c>
    </row>
    <row r="33" spans="1:11" ht="19.5" customHeight="1">
      <c r="A33" s="48"/>
      <c r="B33" s="305" t="s">
        <v>39</v>
      </c>
      <c r="C33" s="305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5" t="s">
        <v>41</v>
      </c>
      <c r="C34" s="305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5" t="s">
        <v>42</v>
      </c>
      <c r="C35" s="305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5" t="s">
        <v>44</v>
      </c>
      <c r="C36" s="305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C7" sqref="C7:H7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221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727190499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727190499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6" sqref="C6:G6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221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f>SUM(D35:D38)</f>
        <v>0</v>
      </c>
      <c r="E34" s="218">
        <f>SUM(E35:E38)</f>
        <v>210090495</v>
      </c>
      <c r="F34" s="218">
        <f>SUM(F35:F38)</f>
        <v>185296914</v>
      </c>
      <c r="G34" s="218">
        <f>SUM(G35:G38)</f>
        <v>0</v>
      </c>
      <c r="H34" s="218">
        <f>SUM(D34:G34)</f>
        <v>395387409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f>+ESF!I52</f>
        <v>185296914</v>
      </c>
      <c r="G35" s="219">
        <v>0</v>
      </c>
      <c r="H35" s="217">
        <f>SUM(D35:G35)</f>
        <v>185296914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f>+ESF!I53-E23</f>
        <v>210090495</v>
      </c>
      <c r="F36" s="219">
        <v>0</v>
      </c>
      <c r="G36" s="219">
        <v>0</v>
      </c>
      <c r="H36" s="217">
        <f>SUM(D36:G36)</f>
        <v>210090495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f>D27+D29+D34</f>
        <v>0</v>
      </c>
      <c r="E40" s="223">
        <f>E27+E29+E34</f>
        <v>2164565626</v>
      </c>
      <c r="F40" s="223">
        <f>F29+F34</f>
        <v>185296914</v>
      </c>
      <c r="G40" s="223">
        <f>G27+G29+G34</f>
        <v>0</v>
      </c>
      <c r="H40" s="223">
        <f>SUM(D40:G40)</f>
        <v>2349862540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D20" sqref="D20:F20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221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1173752980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288579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288579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113318413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62238865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259736705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13719765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37359783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597424375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-113029834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286511879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30080021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988456066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743686549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121104091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43903923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120436231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0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v>121104091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104350980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65246238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34340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v>104350980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16753111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f>G48+O23+O40</f>
        <v>89020191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15148785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185296914</v>
      </c>
      <c r="H48" s="242">
        <f>H14-H27</f>
        <v>178556859</v>
      </c>
      <c r="I48" s="244"/>
      <c r="J48" s="343" t="s">
        <v>196</v>
      </c>
      <c r="K48" s="343"/>
      <c r="L48" s="343"/>
      <c r="M48" s="343"/>
      <c r="N48" s="343"/>
      <c r="O48" s="242">
        <f>+O47+O43</f>
        <v>1338454443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Karen</cp:lastModifiedBy>
  <cp:lastPrinted>2016-10-19T12:34:55Z</cp:lastPrinted>
  <dcterms:created xsi:type="dcterms:W3CDTF">2014-01-27T16:27:43Z</dcterms:created>
  <dcterms:modified xsi:type="dcterms:W3CDTF">2016-10-20T16:13:28Z</dcterms:modified>
  <cp:category/>
  <cp:version/>
  <cp:contentType/>
  <cp:contentStatus/>
</cp:coreProperties>
</file>